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90" activeTab="0"/>
  </bookViews>
  <sheets>
    <sheet name="Sheet1" sheetId="1" r:id="rId1"/>
  </sheets>
  <definedNames>
    <definedName name="y">YEAR('Sheet1'!$F$2)</definedName>
    <definedName name="祝日">'Sheet1'!$J$1:$J$33</definedName>
  </definedNames>
  <calcPr fullCalcOnLoad="1"/>
</workbook>
</file>

<file path=xl/comments1.xml><?xml version="1.0" encoding="utf-8"?>
<comments xmlns="http://schemas.openxmlformats.org/spreadsheetml/2006/main">
  <authors>
    <author>c4731625</author>
    <author>岡安清隆</author>
  </authors>
  <commentList>
    <comment ref="F2" authorId="0">
      <text>
        <r>
          <rPr>
            <sz val="9"/>
            <rFont val="ＭＳ Ｐゴシック"/>
            <family val="3"/>
          </rPr>
          <t>このセルには計算式が入っています。
選択した月の１日を計算して見えないようにしています。
名前の定義で
=Sheet1!YEAR(F2)
[y]という名前を付けて、年を西暦で認識して祝日の計算に利用しています。</t>
        </r>
      </text>
    </comment>
    <comment ref="J1" authorId="1">
      <text>
        <r>
          <rPr>
            <sz val="9"/>
            <rFont val="ＭＳ Ｐゴシック"/>
            <family val="3"/>
          </rPr>
          <t>J列には「名前」「定義」で「祝日」を定義しています。
祝日を入力、削除することで、自由に増減できます。
日付は、
=DATEVALUE(y&amp;"/01/01")
のように入力します。</t>
        </r>
      </text>
    </comment>
  </commentList>
</comments>
</file>

<file path=xl/sharedStrings.xml><?xml version="1.0" encoding="utf-8"?>
<sst xmlns="http://schemas.openxmlformats.org/spreadsheetml/2006/main" count="17" uniqueCount="17">
  <si>
    <t>月</t>
  </si>
  <si>
    <t>年</t>
  </si>
  <si>
    <t>［祝日］元旦</t>
  </si>
  <si>
    <t>［祝日］成人の日（１月第２月曜日）</t>
  </si>
  <si>
    <t>［祝日］建国記念の日</t>
  </si>
  <si>
    <t>［祝日］春分の日（昼夜の時間がほぼ等しい日）</t>
  </si>
  <si>
    <t>［祝日］憲法記念日</t>
  </si>
  <si>
    <t>［祝日］こどもの日</t>
  </si>
  <si>
    <t>［祝日］海の日</t>
  </si>
  <si>
    <t>［祝日］敬老の日</t>
  </si>
  <si>
    <t>［祝日］秋分の日（昼夜の時間が等しい日）</t>
  </si>
  <si>
    <t>［祝日］体育の日（１０月第２月曜日）</t>
  </si>
  <si>
    <t>［祝日］文化の日</t>
  </si>
  <si>
    <t>［祝日］勤労感謝の日</t>
  </si>
  <si>
    <t>［祝日］天皇誕生日</t>
  </si>
  <si>
    <t>名前「祝日」</t>
  </si>
  <si>
    <t>［祝日］山の日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</si>
</sst>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&quot;&quot;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11"/>
      <color indexed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7" fontId="3" fillId="0" borderId="10" xfId="0" applyNumberFormat="1" applyFont="1" applyBorder="1" applyAlignment="1" applyProtection="1">
      <alignment horizontal="center"/>
      <protection/>
    </xf>
    <xf numFmtId="177" fontId="2" fillId="0" borderId="10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/>
    </xf>
    <xf numFmtId="176" fontId="2" fillId="0" borderId="10" xfId="0" applyNumberFormat="1" applyFont="1" applyBorder="1" applyAlignment="1" applyProtection="1">
      <alignment horizontal="center"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>
      <alignment/>
    </xf>
    <xf numFmtId="14" fontId="0" fillId="0" borderId="0" xfId="0" applyNumberForma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11"/>
      </font>
    </dxf>
    <dxf>
      <font>
        <color indexed="9"/>
      </font>
      <border>
        <left/>
        <right/>
        <top/>
        <bottom/>
      </border>
    </dxf>
    <dxf>
      <font>
        <color indexed="10"/>
      </font>
    </dxf>
    <dxf>
      <font>
        <color indexed="10"/>
      </font>
    </dxf>
    <dxf>
      <font>
        <color indexed="11"/>
      </font>
    </dxf>
    <dxf>
      <font>
        <color indexed="11"/>
      </font>
    </dxf>
    <dxf>
      <font>
        <color indexed="26"/>
      </font>
      <border>
        <left/>
        <right/>
        <top/>
        <bottom/>
      </border>
    </dxf>
    <dxf>
      <font>
        <color indexed="10"/>
      </font>
    </dxf>
    <dxf>
      <font>
        <color rgb="FFFF0000"/>
      </font>
      <border/>
    </dxf>
    <dxf>
      <font>
        <color rgb="FFFFFFCC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FF00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625" style="1" customWidth="1"/>
    <col min="2" max="8" width="5.625" style="1" customWidth="1"/>
    <col min="9" max="9" width="9.50390625" style="1" bestFit="1" customWidth="1"/>
    <col min="10" max="10" width="11.625" style="1" bestFit="1" customWidth="1"/>
    <col min="11" max="16384" width="9.00390625" style="1" customWidth="1"/>
  </cols>
  <sheetData>
    <row r="1" spans="2:10" ht="13.5">
      <c r="B1" s="6"/>
      <c r="J1" s="11" t="s">
        <v>15</v>
      </c>
    </row>
    <row r="2" spans="2:11" ht="13.5">
      <c r="B2" s="2">
        <v>2016</v>
      </c>
      <c r="C2" s="2" t="s">
        <v>1</v>
      </c>
      <c r="D2" s="2">
        <v>5</v>
      </c>
      <c r="E2" s="2" t="s">
        <v>0</v>
      </c>
      <c r="F2" s="5">
        <f>DATEVALUE(B2+IF(B2&lt;100,1988,0)&amp;"/"&amp;D2&amp;"/1")</f>
        <v>42491</v>
      </c>
      <c r="G2" s="2"/>
      <c r="H2" s="2"/>
      <c r="J2" s="12">
        <f>DATEVALUE(y&amp;"/01/01")</f>
        <v>42370</v>
      </c>
      <c r="K2" s="7" t="s">
        <v>2</v>
      </c>
    </row>
    <row r="3" spans="2:11" ht="13.5">
      <c r="B3" s="3">
        <v>1</v>
      </c>
      <c r="C3" s="4">
        <f>B3+1</f>
        <v>2</v>
      </c>
      <c r="D3" s="4">
        <f>C3+1</f>
        <v>3</v>
      </c>
      <c r="E3" s="4">
        <f>D3+1</f>
        <v>4</v>
      </c>
      <c r="F3" s="4">
        <f>E3+1</f>
        <v>5</v>
      </c>
      <c r="G3" s="4">
        <f>F3+1</f>
        <v>6</v>
      </c>
      <c r="H3" s="9">
        <f>IF(G3=7,1,G3+1)</f>
        <v>7</v>
      </c>
      <c r="J3" s="12">
        <f>IF(WEEKDAY(VALUE(J2),2)=7,J2+1,J2)</f>
        <v>42370</v>
      </c>
      <c r="K3" s="7" t="str">
        <f>IF(J3="","","[振り替え休日]")</f>
        <v>[振り替え休日]</v>
      </c>
    </row>
    <row r="4" spans="2:11" ht="13.5">
      <c r="B4" s="8">
        <f>$F$2-WEEKDAY($F$2,$B$3)+1</f>
        <v>42491</v>
      </c>
      <c r="C4" s="8">
        <f>$F$2-WEEKDAY($F$2,$B$3)+2</f>
        <v>42492</v>
      </c>
      <c r="D4" s="8">
        <f>$F$2-WEEKDAY($F$2,$B$3)+3</f>
        <v>42493</v>
      </c>
      <c r="E4" s="8">
        <f>$F$2-WEEKDAY($F$2,$B$3)+4</f>
        <v>42494</v>
      </c>
      <c r="F4" s="8">
        <f>$F$2-WEEKDAY($F$2,$B$3)+5</f>
        <v>42495</v>
      </c>
      <c r="G4" s="8">
        <f>$F$2-WEEKDAY($F$2,$B$3)+6</f>
        <v>42496</v>
      </c>
      <c r="H4" s="8">
        <f>$F$2-WEEKDAY($F$2,$B$3)+7</f>
        <v>42497</v>
      </c>
      <c r="I4" s="10"/>
      <c r="J4" s="12">
        <f>DATEVALUE(y&amp;"/01/"&amp;TEXT(1-WEEKDAY(DATEVALUE(y&amp;"/1/1"),2)+1+7*(1+IF(WEEKDAY(DATEVALUE(y&amp;"/1/1"),2)&gt;1,1,0)),"dd"))</f>
        <v>42380</v>
      </c>
      <c r="K4" s="7" t="s">
        <v>3</v>
      </c>
    </row>
    <row r="5" spans="2:11" ht="13.5">
      <c r="B5" s="8">
        <f>$F$2-WEEKDAY($F$2,$B$3)+8</f>
        <v>42498</v>
      </c>
      <c r="C5" s="8">
        <f>$F$2-WEEKDAY($F$2,$B$3)+9</f>
        <v>42499</v>
      </c>
      <c r="D5" s="8">
        <f>$F$2-WEEKDAY($F$2,$B$3)+10</f>
        <v>42500</v>
      </c>
      <c r="E5" s="8">
        <f>$F$2-WEEKDAY($F$2,$B$3)+11</f>
        <v>42501</v>
      </c>
      <c r="F5" s="8">
        <f>$F$2-WEEKDAY($F$2,$B$3)+12</f>
        <v>42502</v>
      </c>
      <c r="G5" s="8">
        <f>$F$2-WEEKDAY($F$2,$B$3)+13</f>
        <v>42503</v>
      </c>
      <c r="H5" s="8">
        <f>$F$2-WEEKDAY($F$2,$B$3)+14</f>
        <v>42504</v>
      </c>
      <c r="J5" s="12">
        <f>DATEVALUE(y&amp;"/02/11")</f>
        <v>42411</v>
      </c>
      <c r="K5" s="7" t="s">
        <v>4</v>
      </c>
    </row>
    <row r="6" spans="2:11" ht="13.5">
      <c r="B6" s="8">
        <f>$F$2-WEEKDAY($F$2,$B$3)+15</f>
        <v>42505</v>
      </c>
      <c r="C6" s="8">
        <f>$F$2-WEEKDAY($F$2,$B$3)+16</f>
        <v>42506</v>
      </c>
      <c r="D6" s="8">
        <f>$F$2-WEEKDAY($F$2,$B$3)+17</f>
        <v>42507</v>
      </c>
      <c r="E6" s="8">
        <f>$F$2-WEEKDAY($F$2,$B$3)+18</f>
        <v>42508</v>
      </c>
      <c r="F6" s="8">
        <f>$F$2-WEEKDAY($F$2,$B$3)+19</f>
        <v>42509</v>
      </c>
      <c r="G6" s="8">
        <f>$F$2-WEEKDAY($F$2,$B$3)+20</f>
        <v>42510</v>
      </c>
      <c r="H6" s="8">
        <f>$F$2-WEEKDAY($F$2,$B$3)+21</f>
        <v>42511</v>
      </c>
      <c r="J6" s="12">
        <f>IF(WEEKDAY(VALUE(J5),2)=7,J5+1,J5)</f>
        <v>42411</v>
      </c>
      <c r="K6" s="7" t="str">
        <f>IF(J6="","","[振り替え休日]")</f>
        <v>[振り替え休日]</v>
      </c>
    </row>
    <row r="7" spans="2:11" ht="13.5">
      <c r="B7" s="8">
        <f>$F$2-WEEKDAY($F$2,$B$3)+22</f>
        <v>42512</v>
      </c>
      <c r="C7" s="8">
        <f>$F$2-WEEKDAY($F$2,$B$3)+23</f>
        <v>42513</v>
      </c>
      <c r="D7" s="8">
        <f>$F$2-WEEKDAY($F$2,$B$3)+24</f>
        <v>42514</v>
      </c>
      <c r="E7" s="8">
        <f>$F$2-WEEKDAY($F$2,$B$3)+25</f>
        <v>42515</v>
      </c>
      <c r="F7" s="8">
        <f>$F$2-WEEKDAY($F$2,$B$3)+26</f>
        <v>42516</v>
      </c>
      <c r="G7" s="8">
        <f>$F$2-WEEKDAY($F$2,$B$3)+27</f>
        <v>42517</v>
      </c>
      <c r="H7" s="8">
        <f>$F$2-WEEKDAY($F$2,$B$3)+28</f>
        <v>42518</v>
      </c>
      <c r="J7" s="12">
        <f>DATE(y,3,INT(20.69115+(y-2000)*0.2421904-INT((y-2000)/4)))</f>
        <v>42449</v>
      </c>
      <c r="K7" s="7" t="s">
        <v>5</v>
      </c>
    </row>
    <row r="8" spans="2:11" ht="13.5">
      <c r="B8" s="8">
        <f>$F$2-WEEKDAY($F$2,$B$3)+29</f>
        <v>42519</v>
      </c>
      <c r="C8" s="8">
        <f>$F$2-WEEKDAY($F$2,$B$3)+30</f>
        <v>42520</v>
      </c>
      <c r="D8" s="8">
        <f>$F$2-WEEKDAY($F$2,$B$3)+31</f>
        <v>42521</v>
      </c>
      <c r="E8" s="8">
        <f>$F$2-WEEKDAY($F$2,$B$3)+32</f>
        <v>42522</v>
      </c>
      <c r="F8" s="8">
        <f>$F$2-WEEKDAY($F$2,$B$3)+33</f>
        <v>42523</v>
      </c>
      <c r="G8" s="8">
        <f>$F$2-WEEKDAY($F$2,$B$3)+34</f>
        <v>42524</v>
      </c>
      <c r="H8" s="8">
        <f>$F$2-WEEKDAY($F$2,$B$3)+35</f>
        <v>42525</v>
      </c>
      <c r="J8" s="12">
        <f>IF(WEEKDAY(VALUE(J7),2)=7,J7+1,J7)</f>
        <v>42450</v>
      </c>
      <c r="K8" s="7" t="str">
        <f>IF(J8="","","[振り替え休日]")</f>
        <v>[振り替え休日]</v>
      </c>
    </row>
    <row r="9" spans="2:11" ht="13.5">
      <c r="B9" s="8">
        <f>$F$2-WEEKDAY($F$2,$B$3)+36</f>
        <v>42526</v>
      </c>
      <c r="C9" s="8">
        <f>$F$2-WEEKDAY($F$2,$B$3)+37</f>
        <v>42527</v>
      </c>
      <c r="D9" s="8">
        <f>$F$2-WEEKDAY($F$2,$B$3)+38</f>
        <v>42528</v>
      </c>
      <c r="E9" s="8">
        <f>$F$2-WEEKDAY($F$2,$B$3)+39</f>
        <v>42529</v>
      </c>
      <c r="F9" s="8">
        <f>$F$2-WEEKDAY($F$2,$B$3)+40</f>
        <v>42530</v>
      </c>
      <c r="G9" s="8">
        <f>$F$2-WEEKDAY($F$2,$B$3)+41</f>
        <v>42531</v>
      </c>
      <c r="H9" s="8">
        <f>$F$2-WEEKDAY($F$2,$B$3)+42</f>
        <v>42532</v>
      </c>
      <c r="J9" s="12">
        <f>DATEVALUE(y&amp;"/04/29")</f>
        <v>42489</v>
      </c>
      <c r="K9" s="7" t="str">
        <f>"［祝日］"&amp;IF(y&lt;=2006,"みどりの日","昭和の日")</f>
        <v>［祝日］昭和の日</v>
      </c>
    </row>
    <row r="10" spans="10:11" ht="13.5">
      <c r="J10" s="12">
        <f>IF(WEEKDAY(VALUE(J9),2)=7,J9+1,J9)</f>
        <v>42489</v>
      </c>
      <c r="K10" s="7" t="str">
        <f>IF(J10="","","[振り替え休日]")</f>
        <v>[振り替え休日]</v>
      </c>
    </row>
    <row r="11" spans="10:11" ht="13.5">
      <c r="J11" s="12">
        <f>DATEVALUE(y&amp;"/05/03")</f>
        <v>42493</v>
      </c>
      <c r="K11" s="7" t="s">
        <v>6</v>
      </c>
    </row>
    <row r="12" spans="10:11" ht="13.5">
      <c r="J12" s="12">
        <f>IF(WEEKDAY(VALUE(J11),2)=7,J11+1,J11)</f>
        <v>42493</v>
      </c>
      <c r="K12" s="7" t="str">
        <f>IF(J12="","","[振り替え休日]")</f>
        <v>[振り替え休日]</v>
      </c>
    </row>
    <row r="13" spans="10:11" ht="13.5">
      <c r="J13" s="12">
        <f>DATEVALUE(y&amp;"/05/04")</f>
        <v>42494</v>
      </c>
      <c r="K13" s="7" t="str">
        <f>"［祝日］"&amp;IF(y&gt;2006,"みどりの日","国民の休日")</f>
        <v>［祝日］みどりの日</v>
      </c>
    </row>
    <row r="14" spans="10:11" ht="13.5">
      <c r="J14" s="12">
        <f>IF(WEEKDAY(VALUE(J13),2)=7,J13+1,J13)</f>
        <v>42494</v>
      </c>
      <c r="K14" s="7" t="str">
        <f>IF(J14="","","[振り替え休日]")</f>
        <v>[振り替え休日]</v>
      </c>
    </row>
    <row r="15" spans="10:11" ht="13.5">
      <c r="J15" s="12">
        <f>DATEVALUE(y&amp;"/05/05")</f>
        <v>42495</v>
      </c>
      <c r="K15" s="7" t="s">
        <v>7</v>
      </c>
    </row>
    <row r="16" spans="10:11" ht="13.5">
      <c r="J16" s="12">
        <f>IF(WEEKDAY(VALUE(J15),2)=7,J15+1,IF(WEEKDAY(VALUE(J13),2)=7,J13+2,IF(WEEKDAY(VALUE(J11),2)=7,J11+3,J15)))</f>
        <v>42495</v>
      </c>
      <c r="K16" s="7" t="str">
        <f>IF(J16="","","[振り替え休日]")</f>
        <v>[振り替え休日]</v>
      </c>
    </row>
    <row r="17" spans="10:11" ht="13.5">
      <c r="J17" s="12">
        <f>IF(y&lt;=2002,DATEVALUE(y&amp;"/7/20"),DATEVALUE(y&amp;"/7/"&amp;TEXT(1-WEEKDAY(DATEVALUE(y&amp;"/7/1"),2)+1+7*(2+IF(WEEKDAY(DATEVALUE(y&amp;"/7/1"),2)&gt;1,1,0)),"dd")))</f>
        <v>42569</v>
      </c>
      <c r="K17" s="7" t="s">
        <v>8</v>
      </c>
    </row>
    <row r="18" spans="9:11" ht="13.5">
      <c r="I18" s="13"/>
      <c r="J18" s="12">
        <f>IF(WEEKDAY(VALUE(J17),2)=7,J17+1,J17)</f>
        <v>42569</v>
      </c>
      <c r="K18" s="7" t="str">
        <f>IF(J18="","","[振り替え休日]")</f>
        <v>[振り替え休日]</v>
      </c>
    </row>
    <row r="19" spans="10:11" ht="13.5">
      <c r="J19" s="12">
        <f>IF(y&gt;=2016,DATEVALUE(y&amp;"/8/11"),0)</f>
        <v>42593</v>
      </c>
      <c r="K19" s="7" t="s">
        <v>16</v>
      </c>
    </row>
    <row r="20" spans="10:11" ht="13.5">
      <c r="J20" s="12">
        <f>IF(WEEKDAY(VALUE(J19),2)=7,J19+1,J19)</f>
        <v>42593</v>
      </c>
      <c r="K20" s="7" t="str">
        <f>IF(J20="","","[振り替え休日]")</f>
        <v>[振り替え休日]</v>
      </c>
    </row>
    <row r="21" spans="10:11" ht="13.5">
      <c r="J21" s="12">
        <f>IF(y&lt;=2002,DATEVALUE(y&amp;"/9/15"),DATEVALUE(y&amp;"/9/"&amp;TEXT(1-WEEKDAY(DATEVALUE(y&amp;"/9/1"),2)+1+7*(2+IF(WEEKDAY(DATEVALUE(y&amp;"/9/1"),2)&gt;1,1,0)),"dd")))</f>
        <v>42632</v>
      </c>
      <c r="K21" s="7" t="s">
        <v>9</v>
      </c>
    </row>
    <row r="22" spans="10:11" ht="13.5">
      <c r="J22" s="12">
        <f>IF(WEEKDAY(VALUE(J21),2)=7,J21+1,J21)</f>
        <v>42632</v>
      </c>
      <c r="K22" s="7" t="str">
        <f>IF(J22="","","[振り替え休日]")</f>
        <v>[振り替え休日]</v>
      </c>
    </row>
    <row r="23" spans="10:11" ht="13.5">
      <c r="J23" s="12">
        <f>IF(WEEKDAY(J24,2)=3,J21+1,J21)</f>
        <v>42632</v>
      </c>
      <c r="K23" s="7">
        <f>IF(J23-J21=1,"［祝日］国民の休日","")</f>
      </c>
    </row>
    <row r="24" spans="10:11" ht="13.5">
      <c r="J24" s="12">
        <f>DATE(y,9,INT(23.09+(y-2000)*0.2421904-INT((y-2000)/4)))</f>
        <v>42635</v>
      </c>
      <c r="K24" s="7" t="s">
        <v>10</v>
      </c>
    </row>
    <row r="25" spans="10:11" ht="13.5">
      <c r="J25" s="12">
        <f>IF(WEEKDAY(VALUE(J24),2)=7,J24+1,J24)</f>
        <v>42635</v>
      </c>
      <c r="K25" s="7" t="str">
        <f>IF(J25="","","[振り替え休日]")</f>
        <v>[振り替え休日]</v>
      </c>
    </row>
    <row r="26" spans="10:11" ht="13.5">
      <c r="J26" s="12">
        <f>DATEVALUE(y&amp;"/10/"&amp;TEXT(1-WEEKDAY(DATEVALUE(y&amp;"/10/1"),2)+1+7*(1+IF(WEEKDAY(DATEVALUE(y&amp;"/10/1"),2)&gt;1,1,0)),"dd"))</f>
        <v>42653</v>
      </c>
      <c r="K26" s="7" t="s">
        <v>11</v>
      </c>
    </row>
    <row r="27" spans="10:11" ht="13.5">
      <c r="J27" s="12">
        <f>DATEVALUE(y&amp;"/11/03")</f>
        <v>42677</v>
      </c>
      <c r="K27" s="7" t="s">
        <v>12</v>
      </c>
    </row>
    <row r="28" spans="10:11" ht="13.5">
      <c r="J28" s="12">
        <f>IF(WEEKDAY(VALUE(J27),2)=7,J27+1,J27)</f>
        <v>42677</v>
      </c>
      <c r="K28" s="7" t="str">
        <f>IF(J28="","","[振り替え休日]")</f>
        <v>[振り替え休日]</v>
      </c>
    </row>
    <row r="29" spans="10:11" ht="13.5">
      <c r="J29" s="12">
        <f>DATEVALUE(y&amp;"/11/23")</f>
        <v>42697</v>
      </c>
      <c r="K29" s="7" t="s">
        <v>13</v>
      </c>
    </row>
    <row r="30" spans="10:11" ht="13.5">
      <c r="J30" s="12">
        <f>IF(WEEKDAY(VALUE(J29),2)=7,J29+1,J29)</f>
        <v>42697</v>
      </c>
      <c r="K30" s="7" t="str">
        <f>IF(J30="","","[振り替え休日]")</f>
        <v>[振り替え休日]</v>
      </c>
    </row>
    <row r="31" spans="10:11" ht="13.5">
      <c r="J31" s="12">
        <f>DATEVALUE(y&amp;"/12/23")</f>
        <v>42727</v>
      </c>
      <c r="K31" s="7" t="s">
        <v>14</v>
      </c>
    </row>
    <row r="32" spans="10:11" ht="13.5">
      <c r="J32" s="12">
        <f>IF(WEEKDAY(VALUE(J31),2)=7,J31+1,J31)</f>
        <v>42727</v>
      </c>
      <c r="K32" s="7" t="str">
        <f>IF(J32="","","[振り替え休日]")</f>
        <v>[振り替え休日]</v>
      </c>
    </row>
    <row r="33" ht="13.5">
      <c r="J33" s="11"/>
    </row>
  </sheetData>
  <sheetProtection/>
  <conditionalFormatting sqref="B5:H7">
    <cfRule type="expression" priority="1" dxfId="8" stopIfTrue="1">
      <formula>AND(MONTH(B5)=$D$2,OR(COUNTIF(祝日,B5)&gt;0,WEEKDAY(B5,2)=7))</formula>
    </cfRule>
    <cfRule type="expression" priority="2" dxfId="9" stopIfTrue="1">
      <formula>MONTH(B5)&lt;&gt;$D$2</formula>
    </cfRule>
    <cfRule type="expression" priority="3" dxfId="10" stopIfTrue="1">
      <formula>AND(MONTH(B5)=$D$2,WEEKDAY(B5,2)=6)</formula>
    </cfRule>
  </conditionalFormatting>
  <conditionalFormatting sqref="B3:H3">
    <cfRule type="expression" priority="4" dxfId="10" stopIfTrue="1">
      <formula>WEEKDAY(B3,2)=6</formula>
    </cfRule>
    <cfRule type="expression" priority="5" dxfId="8" stopIfTrue="1">
      <formula>WEEKDAY(B3,2)=7</formula>
    </cfRule>
  </conditionalFormatting>
  <conditionalFormatting sqref="B4:H4 B8:H9">
    <cfRule type="expression" priority="6" dxfId="8" stopIfTrue="1">
      <formula>AND(MONTH(B4)=$D$2,OR(COUNTIF(祝日,B4)&gt;0,WEEKDAY(B4,2)=7))</formula>
    </cfRule>
    <cfRule type="expression" priority="7" dxfId="11" stopIfTrue="1">
      <formula>MONTH(B4)&lt;&gt;$D$2</formula>
    </cfRule>
    <cfRule type="expression" priority="8" dxfId="10" stopIfTrue="1">
      <formula>AND(MONTH(B4)=$D$2,WEEKDAY(B4,2)=6)</formula>
    </cfRule>
  </conditionalFormatting>
  <dataValidations count="3">
    <dataValidation errorStyle="information" type="whole" allowBlank="1" showInputMessage="1" showErrorMessage="1" promptTitle="万年カレンダー" prompt="月の入力" errorTitle="万年カレンダー" error="正しい月を入力してください。" sqref="D2">
      <formula1>1</formula1>
      <formula2>12</formula2>
    </dataValidation>
    <dataValidation errorStyle="information" type="whole" operator="lessThanOrEqual" allowBlank="1" showInputMessage="1" showErrorMessage="1" promptTitle="万年カレンダー" prompt="年を入力&#10;西暦の場合４桁で入力&#10;和暦（平成）の入力も可能" errorTitle="万年カレンダー" error="年を正しく入力してください" sqref="B2">
      <formula1>2999</formula1>
    </dataValidation>
    <dataValidation errorStyle="warning" type="whole" allowBlank="1" showInputMessage="1" showErrorMessage="1" promptTitle="万年カレンダー" prompt="開始の曜日を数値で選択します。&#10;月曜日=2&#10;日曜日=1" errorTitle="万年カレンダー" error="開始曜日は、次のように選択入力します。&#10;月曜日=2&#10;日曜日=1" sqref="B3">
      <formula1>1</formula1>
      <formula2>2</formula2>
    </dataValidation>
  </dataValidation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c4731625</dc:creator>
  <cp:keywords/>
  <dc:description/>
  <cp:lastModifiedBy>岡安清隆</cp:lastModifiedBy>
  <dcterms:created xsi:type="dcterms:W3CDTF">2001-12-30T11:28:40Z</dcterms:created>
  <dcterms:modified xsi:type="dcterms:W3CDTF">2014-05-23T08:56:01Z</dcterms:modified>
  <cp:category/>
  <cp:version/>
  <cp:contentType/>
  <cp:contentStatus/>
</cp:coreProperties>
</file>